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Logiciels\Radio\Calculs - Analyse\Budgets liens radio - Feuilles de calculs Excel\"/>
    </mc:Choice>
  </mc:AlternateContent>
  <xr:revisionPtr revIDLastSave="0" documentId="13_ncr:1_{8C9CF05A-4242-4EF3-94BD-480FB7473959}" xr6:coauthVersionLast="47" xr6:coauthVersionMax="47" xr10:uidLastSave="{00000000-0000-0000-0000-000000000000}"/>
  <bookViews>
    <workbookView xWindow="-120" yWindow="-120" windowWidth="38640" windowHeight="21240" xr2:uid="{D94875F2-1B38-4F10-AB41-A6141A46C0D3}"/>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 l="1"/>
  <c r="F21" i="1" s="1"/>
  <c r="N10" i="1"/>
  <c r="N9" i="1"/>
  <c r="F6" i="1"/>
  <c r="O6" i="1"/>
  <c r="F14" i="1"/>
  <c r="F16" i="1" l="1"/>
  <c r="F18" i="1" s="1"/>
  <c r="F17" i="1" l="1"/>
</calcChain>
</file>

<file path=xl/sharedStrings.xml><?xml version="1.0" encoding="utf-8"?>
<sst xmlns="http://schemas.openxmlformats.org/spreadsheetml/2006/main" count="21" uniqueCount="21">
  <si>
    <t>Fréquence</t>
  </si>
  <si>
    <t>Distance</t>
  </si>
  <si>
    <t>Puissance d'émission</t>
  </si>
  <si>
    <t>Perte câble réception</t>
  </si>
  <si>
    <t>Perte câble émission</t>
  </si>
  <si>
    <t>Gain antenne de réception</t>
  </si>
  <si>
    <t>Gain antenne d'émission</t>
  </si>
  <si>
    <t>Puissance de réception (S-meter)</t>
  </si>
  <si>
    <t>Conversion dBm vers S-meter</t>
  </si>
  <si>
    <t>F &gt; 30 MHz</t>
  </si>
  <si>
    <t>F &lt;= 30 MHz</t>
  </si>
  <si>
    <t>Perte en champ libre en dB</t>
  </si>
  <si>
    <t>Conversion dBm vers Watt</t>
  </si>
  <si>
    <t>Tension de réception en dBuV (Z0 = 50 ohm)</t>
  </si>
  <si>
    <t>Puissance de réception en dBm</t>
  </si>
  <si>
    <t>Les valeurs en vert sont modificables; les valeurs en beige sont les résultats</t>
  </si>
  <si>
    <t>Rayon de la zone de Fresnel</t>
  </si>
  <si>
    <t>80% du rayon de la zone de Fresnel</t>
  </si>
  <si>
    <t>Calcul de puissance de réception RF</t>
  </si>
  <si>
    <t>Conversions</t>
  </si>
  <si>
    <r>
      <rPr>
        <sz val="11"/>
        <color theme="1"/>
        <rFont val="Calibri"/>
        <family val="2"/>
      </rPr>
      <t>©</t>
    </r>
    <r>
      <rPr>
        <sz val="11"/>
        <color theme="1"/>
        <rFont val="Calibri"/>
        <family val="2"/>
        <scheme val="minor"/>
      </rPr>
      <t>Olivier ADLER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</si>
</sst>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General&quot; Watt&quot;"/>
    <numFmt numFmtId="165" formatCode="General&quot; dBm&quot;"/>
    <numFmt numFmtId="166" formatCode="General&quot; MHz&quot;"/>
    <numFmt numFmtId="167" formatCode="General&quot; km&quot;"/>
    <numFmt numFmtId="168" formatCode="General&quot; dB&quot;"/>
    <numFmt numFmtId="169" formatCode="General&quot; dBi&quot;"/>
    <numFmt numFmtId="170" formatCode="0.00&quot; dB&quot;"/>
    <numFmt numFmtId="171" formatCode="0.00&quot; dBm&quot;"/>
    <numFmt numFmtId="172" formatCode="0.00&quot; dBµV&quot;"/>
    <numFmt numFmtId="173" formatCode="0.0"/>
    <numFmt numFmtId="174" formatCode="&quot;Soit &quot;General&quot; dBm&quot;"/>
    <numFmt numFmtId="175" formatCode="General&quot; W&quot;"/>
    <numFmt numFmtId="176" formatCode="0&quot; m&quot;"/>
  </numFmts>
  <fonts count="6" x14ac:knownFonts="1">
    <font>
      <sz val="11"/>
      <color theme="1"/>
      <name val="Calibri"/>
      <family val="2"/>
      <scheme val="minor"/>
    </font>
    <font>
      <sz val="12"/>
      <color theme="1"/>
      <name val="Calibri"/>
      <family val="2"/>
      <scheme val="minor"/>
    </font>
    <font>
      <sz val="11"/>
      <color theme="1"/>
      <name val="Calibri"/>
      <family val="2"/>
    </font>
    <font>
      <b/>
      <sz val="11"/>
      <color theme="1"/>
      <name val="Calibri"/>
      <family val="2"/>
      <scheme val="minor"/>
    </font>
    <font>
      <b/>
      <sz val="20"/>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xf numFmtId="0" fontId="2" fillId="0" borderId="0" xfId="0" applyFont="1"/>
    <xf numFmtId="0" fontId="1" fillId="0" borderId="1" xfId="0" applyFont="1" applyBorder="1"/>
    <xf numFmtId="169" fontId="1" fillId="2" borderId="1" xfId="0" applyNumberFormat="1" applyFont="1" applyFill="1" applyBorder="1"/>
    <xf numFmtId="168" fontId="1" fillId="2" borderId="1" xfId="0" applyNumberFormat="1" applyFont="1" applyFill="1" applyBorder="1"/>
    <xf numFmtId="167" fontId="1" fillId="2" borderId="1" xfId="0" applyNumberFormat="1" applyFont="1" applyFill="1" applyBorder="1"/>
    <xf numFmtId="166" fontId="1" fillId="2" borderId="1" xfId="0" applyNumberFormat="1" applyFont="1" applyFill="1" applyBorder="1"/>
    <xf numFmtId="0" fontId="1" fillId="0" borderId="0" xfId="0" applyFont="1" applyBorder="1"/>
    <xf numFmtId="0" fontId="1" fillId="0" borderId="2" xfId="0" applyFont="1" applyBorder="1"/>
    <xf numFmtId="0" fontId="1" fillId="0" borderId="3" xfId="0" applyFont="1" applyBorder="1"/>
    <xf numFmtId="175" fontId="1" fillId="2" borderId="3" xfId="0" applyNumberFormat="1" applyFont="1" applyFill="1" applyBorder="1"/>
    <xf numFmtId="0" fontId="1" fillId="0" borderId="5" xfId="0" applyFont="1" applyBorder="1"/>
    <xf numFmtId="0" fontId="1" fillId="0" borderId="7" xfId="0" applyFont="1" applyBorder="1"/>
    <xf numFmtId="0" fontId="1" fillId="0" borderId="9" xfId="0" applyFont="1" applyBorder="1"/>
    <xf numFmtId="0" fontId="1" fillId="0" borderId="10" xfId="0" applyFont="1" applyBorder="1"/>
    <xf numFmtId="0" fontId="1" fillId="0" borderId="0" xfId="0" applyFont="1" applyFill="1" applyBorder="1"/>
    <xf numFmtId="165" fontId="0" fillId="2" borderId="0" xfId="0" applyNumberFormat="1" applyFill="1" applyAlignment="1">
      <alignment horizontal="center"/>
    </xf>
    <xf numFmtId="164" fontId="0" fillId="3" borderId="0" xfId="0" applyNumberFormat="1" applyFill="1" applyAlignment="1">
      <alignment horizontal="center"/>
    </xf>
    <xf numFmtId="0" fontId="0" fillId="3" borderId="0" xfId="0" applyFill="1" applyAlignment="1">
      <alignment horizontal="center"/>
    </xf>
    <xf numFmtId="174" fontId="1" fillId="0" borderId="4" xfId="0" applyNumberFormat="1" applyFont="1" applyBorder="1" applyAlignment="1">
      <alignment horizontal="center"/>
    </xf>
    <xf numFmtId="0" fontId="1" fillId="0" borderId="6" xfId="0" applyFont="1" applyBorder="1" applyAlignment="1">
      <alignment horizontal="center"/>
    </xf>
    <xf numFmtId="170" fontId="1" fillId="3" borderId="6" xfId="0" applyNumberFormat="1" applyFont="1" applyFill="1" applyBorder="1" applyAlignment="1">
      <alignment horizontal="center"/>
    </xf>
    <xf numFmtId="2" fontId="1" fillId="0" borderId="8" xfId="0" applyNumberFormat="1" applyFont="1" applyFill="1" applyBorder="1" applyAlignment="1">
      <alignment horizontal="center"/>
    </xf>
    <xf numFmtId="171" fontId="1" fillId="3" borderId="6" xfId="0" applyNumberFormat="1" applyFont="1" applyFill="1" applyBorder="1" applyAlignment="1">
      <alignment horizontal="center"/>
    </xf>
    <xf numFmtId="172" fontId="1" fillId="3" borderId="6" xfId="0" applyNumberFormat="1" applyFont="1" applyFill="1" applyBorder="1" applyAlignment="1">
      <alignment horizontal="center"/>
    </xf>
    <xf numFmtId="173" fontId="1" fillId="3" borderId="11" xfId="0" applyNumberFormat="1" applyFont="1" applyFill="1" applyBorder="1" applyAlignment="1">
      <alignment horizontal="center"/>
    </xf>
    <xf numFmtId="176" fontId="0" fillId="0" borderId="0" xfId="0" applyNumberFormat="1"/>
    <xf numFmtId="0" fontId="3" fillId="0" borderId="0" xfId="0" applyFont="1"/>
    <xf numFmtId="0" fontId="4" fillId="0" borderId="0" xfId="0" applyFont="1"/>
    <xf numFmtId="0" fontId="5" fillId="0" borderId="0" xfId="0" applyFont="1"/>
    <xf numFmtId="0" fontId="1" fillId="0" borderId="12"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12"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124945</xdr:colOff>
      <xdr:row>14</xdr:row>
      <xdr:rowOff>201147</xdr:rowOff>
    </xdr:from>
    <xdr:to>
      <xdr:col>9</xdr:col>
      <xdr:colOff>196103</xdr:colOff>
      <xdr:row>16</xdr:row>
      <xdr:rowOff>59103</xdr:rowOff>
    </xdr:to>
    <xdr:pic>
      <xdr:nvPicPr>
        <xdr:cNvPr id="2" name="Image 1">
          <a:extLst>
            <a:ext uri="{FF2B5EF4-FFF2-40B4-BE49-F238E27FC236}">
              <a16:creationId xmlns:a16="http://schemas.microsoft.com/office/drawing/2014/main" id="{1FFCFE6C-CC1B-4D2C-87CE-7F1A49E73DA6}"/>
            </a:ext>
          </a:extLst>
        </xdr:cNvPr>
        <xdr:cNvPicPr>
          <a:picLocks noChangeAspect="1"/>
        </xdr:cNvPicPr>
      </xdr:nvPicPr>
      <xdr:blipFill>
        <a:blip xmlns:r="http://schemas.openxmlformats.org/officeDocument/2006/relationships" r:embed="rId1"/>
        <a:stretch>
          <a:fillRect/>
        </a:stretch>
      </xdr:blipFill>
      <xdr:spPr>
        <a:xfrm>
          <a:off x="5397313" y="2599206"/>
          <a:ext cx="2480422" cy="261368"/>
        </a:xfrm>
        <a:prstGeom prst="rect">
          <a:avLst/>
        </a:prstGeom>
      </xdr:spPr>
    </xdr:pic>
    <xdr:clientData/>
  </xdr:twoCellAnchor>
  <xdr:twoCellAnchor editAs="oneCell">
    <xdr:from>
      <xdr:col>13</xdr:col>
      <xdr:colOff>622789</xdr:colOff>
      <xdr:row>11</xdr:row>
      <xdr:rowOff>177570</xdr:rowOff>
    </xdr:from>
    <xdr:to>
      <xdr:col>17</xdr:col>
      <xdr:colOff>538560</xdr:colOff>
      <xdr:row>28</xdr:row>
      <xdr:rowOff>96514</xdr:rowOff>
    </xdr:to>
    <xdr:pic>
      <xdr:nvPicPr>
        <xdr:cNvPr id="3" name="Image 2">
          <a:extLst>
            <a:ext uri="{FF2B5EF4-FFF2-40B4-BE49-F238E27FC236}">
              <a16:creationId xmlns:a16="http://schemas.microsoft.com/office/drawing/2014/main" id="{DCB91AFA-CF5D-4548-B70E-7DA713AB82EA}"/>
            </a:ext>
          </a:extLst>
        </xdr:cNvPr>
        <xdr:cNvPicPr>
          <a:picLocks noChangeAspect="1"/>
        </xdr:cNvPicPr>
      </xdr:nvPicPr>
      <xdr:blipFill>
        <a:blip xmlns:r="http://schemas.openxmlformats.org/officeDocument/2006/relationships" r:embed="rId2"/>
        <a:stretch>
          <a:fillRect/>
        </a:stretch>
      </xdr:blipFill>
      <xdr:spPr>
        <a:xfrm>
          <a:off x="11352421" y="1970511"/>
          <a:ext cx="2963771" cy="3263900"/>
        </a:xfrm>
        <a:prstGeom prst="rect">
          <a:avLst/>
        </a:prstGeom>
      </xdr:spPr>
    </xdr:pic>
    <xdr:clientData/>
  </xdr:twoCellAnchor>
  <xdr:twoCellAnchor editAs="oneCell">
    <xdr:from>
      <xdr:col>9</xdr:col>
      <xdr:colOff>514179</xdr:colOff>
      <xdr:row>11</xdr:row>
      <xdr:rowOff>184898</xdr:rowOff>
    </xdr:from>
    <xdr:to>
      <xdr:col>13</xdr:col>
      <xdr:colOff>468925</xdr:colOff>
      <xdr:row>28</xdr:row>
      <xdr:rowOff>95366</xdr:rowOff>
    </xdr:to>
    <xdr:pic>
      <xdr:nvPicPr>
        <xdr:cNvPr id="5" name="Image 4">
          <a:extLst>
            <a:ext uri="{FF2B5EF4-FFF2-40B4-BE49-F238E27FC236}">
              <a16:creationId xmlns:a16="http://schemas.microsoft.com/office/drawing/2014/main" id="{609F9309-42DD-4FCE-BED9-9AA14AEFFC7C}"/>
            </a:ext>
          </a:extLst>
        </xdr:cNvPr>
        <xdr:cNvPicPr>
          <a:picLocks noChangeAspect="1"/>
        </xdr:cNvPicPr>
      </xdr:nvPicPr>
      <xdr:blipFill>
        <a:blip xmlns:r="http://schemas.openxmlformats.org/officeDocument/2006/relationships" r:embed="rId3"/>
        <a:stretch>
          <a:fillRect/>
        </a:stretch>
      </xdr:blipFill>
      <xdr:spPr>
        <a:xfrm>
          <a:off x="8195811" y="1977839"/>
          <a:ext cx="3002746" cy="3255424"/>
        </a:xfrm>
        <a:prstGeom prst="rect">
          <a:avLst/>
        </a:prstGeom>
      </xdr:spPr>
    </xdr:pic>
    <xdr:clientData/>
  </xdr:twoCellAnchor>
  <xdr:twoCellAnchor>
    <xdr:from>
      <xdr:col>1</xdr:col>
      <xdr:colOff>761999</xdr:colOff>
      <xdr:row>21</xdr:row>
      <xdr:rowOff>28015</xdr:rowOff>
    </xdr:from>
    <xdr:to>
      <xdr:col>6</xdr:col>
      <xdr:colOff>61631</xdr:colOff>
      <xdr:row>36</xdr:row>
      <xdr:rowOff>16809</xdr:rowOff>
    </xdr:to>
    <xdr:sp macro="" textlink="">
      <xdr:nvSpPr>
        <xdr:cNvPr id="4" name="ZoneTexte 3">
          <a:extLst>
            <a:ext uri="{FF2B5EF4-FFF2-40B4-BE49-F238E27FC236}">
              <a16:creationId xmlns:a16="http://schemas.microsoft.com/office/drawing/2014/main" id="{6EC11123-8353-4CD4-87D1-1B7136DE4991}"/>
            </a:ext>
          </a:extLst>
        </xdr:cNvPr>
        <xdr:cNvSpPr txBox="1"/>
      </xdr:nvSpPr>
      <xdr:spPr>
        <a:xfrm>
          <a:off x="1523999" y="3832412"/>
          <a:ext cx="3810000" cy="2846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ym typeface="Wingdings 3" panose="05040102010807070707" pitchFamily="18" charset="2"/>
            </a:rPr>
            <a:t></a:t>
          </a:r>
          <a:r>
            <a:rPr lang="fr-FR" sz="1100"/>
            <a:t> Pour la valeur S-meter, le niveau de référence est différent</a:t>
          </a:r>
        </a:p>
        <a:p>
          <a:r>
            <a:rPr lang="fr-FR" sz="1100"/>
            <a:t>selon la fréquence, il est de -73 dBm (50 µV) pour S9 en dessous de 30 MHz, et de -93 dBm (5 </a:t>
          </a:r>
          <a:r>
            <a:rPr lang="fr-FR" sz="1100">
              <a:solidFill>
                <a:schemeClr val="dk1"/>
              </a:solidFill>
              <a:effectLst/>
              <a:latin typeface="+mn-lt"/>
              <a:ea typeface="+mn-ea"/>
              <a:cs typeface="+mn-cs"/>
            </a:rPr>
            <a:t>µV) </a:t>
          </a:r>
          <a:r>
            <a:rPr lang="fr-FR" sz="1100"/>
            <a:t>pour S9 au dessus de 30 MHz.</a:t>
          </a:r>
        </a:p>
        <a:p>
          <a:r>
            <a:rPr lang="fr-FR" sz="1100"/>
            <a:t>La</a:t>
          </a:r>
          <a:r>
            <a:rPr lang="fr-FR" sz="1100" baseline="0"/>
            <a:t> formule S-meter ci-dessus tient compte de cette différence.</a:t>
          </a:r>
        </a:p>
        <a:p>
          <a:endParaRPr lang="fr-FR" sz="1100" baseline="0"/>
        </a:p>
        <a:p>
          <a:r>
            <a:rPr lang="fr-FR" sz="1100">
              <a:solidFill>
                <a:schemeClr val="dk1"/>
              </a:solidFill>
              <a:effectLst/>
              <a:latin typeface="+mn-lt"/>
              <a:ea typeface="+mn-ea"/>
              <a:cs typeface="+mn-cs"/>
              <a:sym typeface="Wingdings 3" panose="05040102010807070707" pitchFamily="18" charset="2"/>
            </a:rPr>
            <a:t></a:t>
          </a:r>
          <a:r>
            <a:rPr lang="fr-FR" sz="1100">
              <a:solidFill>
                <a:schemeClr val="dk1"/>
              </a:solidFill>
              <a:effectLst/>
              <a:latin typeface="+mn-lt"/>
              <a:ea typeface="+mn-ea"/>
              <a:cs typeface="+mn-cs"/>
            </a:rPr>
            <a:t> La puissance de réception</a:t>
          </a:r>
          <a:r>
            <a:rPr lang="fr-FR" sz="1100" baseline="0">
              <a:solidFill>
                <a:schemeClr val="dk1"/>
              </a:solidFill>
              <a:effectLst/>
              <a:latin typeface="+mn-lt"/>
              <a:ea typeface="+mn-ea"/>
              <a:cs typeface="+mn-cs"/>
            </a:rPr>
            <a:t> est calculée pour un champ libre, c'est à dire que les antennes doivent être en vue directe et les obstacles doivent être en dehors de la zone de Fresnel. Néanmoins l'atténuation liée aux obstacles dans la zone de Fresnel est moins marquée dans les fréquences basses car la diffraction plus importante permet leur "contournement". En SHF, la visibilité doit être quasi parfaite.</a:t>
          </a:r>
        </a:p>
        <a:p>
          <a:r>
            <a:rPr lang="fr-FR"/>
            <a:t>La règle des </a:t>
          </a:r>
          <a:r>
            <a:rPr lang="fr-FR" b="1"/>
            <a:t>80% de la zone de Fresnel dégagée</a:t>
          </a:r>
          <a:r>
            <a:rPr lang="fr-FR"/>
            <a:t> est un </a:t>
          </a:r>
          <a:r>
            <a:rPr lang="fr-FR" b="1"/>
            <a:t>compromis</a:t>
          </a:r>
          <a:r>
            <a:rPr lang="fr-FR"/>
            <a:t> qui assure une atténuation faible </a:t>
          </a:r>
          <a:r>
            <a:rPr lang="fr-FR" b="1"/>
            <a:t>sans nécessiter une élévation excessive des antennes</a:t>
          </a:r>
          <a:r>
            <a:rPr lang="fr-FR"/>
            <a:t>. </a:t>
          </a:r>
          <a:endParaRPr lang="fr-FR" sz="1100"/>
        </a:p>
      </xdr:txBody>
    </xdr:sp>
    <xdr:clientData/>
  </xdr:twoCellAnchor>
  <xdr:twoCellAnchor editAs="oneCell">
    <xdr:from>
      <xdr:col>6</xdr:col>
      <xdr:colOff>149835</xdr:colOff>
      <xdr:row>17</xdr:row>
      <xdr:rowOff>11206</xdr:rowOff>
    </xdr:from>
    <xdr:to>
      <xdr:col>9</xdr:col>
      <xdr:colOff>442633</xdr:colOff>
      <xdr:row>22</xdr:row>
      <xdr:rowOff>184896</xdr:rowOff>
    </xdr:to>
    <xdr:pic>
      <xdr:nvPicPr>
        <xdr:cNvPr id="6" name="Image 5">
          <a:extLst>
            <a:ext uri="{FF2B5EF4-FFF2-40B4-BE49-F238E27FC236}">
              <a16:creationId xmlns:a16="http://schemas.microsoft.com/office/drawing/2014/main" id="{669CB72B-76A1-4DE3-B740-E8B678E69C2D}"/>
            </a:ext>
          </a:extLst>
        </xdr:cNvPr>
        <xdr:cNvPicPr>
          <a:picLocks noChangeAspect="1"/>
        </xdr:cNvPicPr>
      </xdr:nvPicPr>
      <xdr:blipFill>
        <a:blip xmlns:r="http://schemas.openxmlformats.org/officeDocument/2006/relationships" r:embed="rId4"/>
        <a:stretch>
          <a:fillRect/>
        </a:stretch>
      </xdr:blipFill>
      <xdr:spPr>
        <a:xfrm>
          <a:off x="5422203" y="3014382"/>
          <a:ext cx="2702062" cy="116541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38C9-EC99-445C-8832-3748B13461A7}">
  <dimension ref="C2:O34"/>
  <sheetViews>
    <sheetView tabSelected="1" topLeftCell="A4" zoomScale="170" zoomScaleNormal="170" workbookViewId="0">
      <selection activeCell="L37" sqref="L37"/>
    </sheetView>
  </sheetViews>
  <sheetFormatPr baseColWidth="10" defaultRowHeight="15" x14ac:dyDescent="0.25"/>
  <cols>
    <col min="4" max="4" width="14.7109375" customWidth="1"/>
    <col min="5" max="5" width="15.5703125" customWidth="1"/>
    <col min="6" max="6" width="14.5703125" customWidth="1"/>
    <col min="7" max="7" width="13.28515625" customWidth="1"/>
  </cols>
  <sheetData>
    <row r="2" spans="3:15" ht="26.25" x14ac:dyDescent="0.4">
      <c r="C2" s="29" t="s">
        <v>18</v>
      </c>
    </row>
    <row r="4" spans="3:15" ht="21" x14ac:dyDescent="0.35">
      <c r="C4" s="28" t="s">
        <v>15</v>
      </c>
      <c r="K4" s="30" t="s">
        <v>19</v>
      </c>
    </row>
    <row r="5" spans="3:15" ht="15.75" thickBot="1" x14ac:dyDescent="0.3"/>
    <row r="6" spans="3:15" ht="15.75" x14ac:dyDescent="0.25">
      <c r="C6" s="9" t="s">
        <v>2</v>
      </c>
      <c r="D6" s="10"/>
      <c r="E6" s="11">
        <v>10</v>
      </c>
      <c r="F6" s="20">
        <f>10*LOG(E6*1000)</f>
        <v>40</v>
      </c>
      <c r="K6" t="s">
        <v>12</v>
      </c>
      <c r="N6" s="17">
        <v>30</v>
      </c>
      <c r="O6" s="18">
        <f>10^(N6/10)/1000</f>
        <v>1</v>
      </c>
    </row>
    <row r="7" spans="3:15" ht="15.75" x14ac:dyDescent="0.25">
      <c r="C7" s="12" t="s">
        <v>6</v>
      </c>
      <c r="D7" s="3"/>
      <c r="E7" s="4">
        <v>2</v>
      </c>
      <c r="F7" s="21"/>
      <c r="H7" s="1"/>
    </row>
    <row r="8" spans="3:15" ht="15.75" x14ac:dyDescent="0.25">
      <c r="C8" s="12" t="s">
        <v>5</v>
      </c>
      <c r="D8" s="3"/>
      <c r="E8" s="4">
        <v>10</v>
      </c>
      <c r="F8" s="21"/>
      <c r="H8" s="1"/>
      <c r="K8" t="s">
        <v>8</v>
      </c>
      <c r="N8" s="17">
        <v>-73</v>
      </c>
    </row>
    <row r="9" spans="3:15" ht="15.75" x14ac:dyDescent="0.25">
      <c r="C9" s="12" t="s">
        <v>4</v>
      </c>
      <c r="D9" s="3"/>
      <c r="E9" s="5">
        <v>5</v>
      </c>
      <c r="F9" s="21"/>
      <c r="H9" s="1"/>
      <c r="M9" t="s">
        <v>10</v>
      </c>
      <c r="N9" s="19" t="str">
        <f>IF(N8 &lt;= -73,"S" &amp; ROUND(9+(N8+73)/6, 1),"S9+"&amp; ROUND( (73+N8),0) &amp;"dB")</f>
        <v>S9</v>
      </c>
    </row>
    <row r="10" spans="3:15" ht="15.75" x14ac:dyDescent="0.25">
      <c r="C10" s="12" t="s">
        <v>3</v>
      </c>
      <c r="D10" s="3"/>
      <c r="E10" s="5">
        <v>4</v>
      </c>
      <c r="F10" s="21"/>
      <c r="H10" s="1"/>
      <c r="M10" t="s">
        <v>9</v>
      </c>
      <c r="N10" s="19" t="str">
        <f>IF(N8 &lt;= -93,"S" &amp; ROUND(9+(N8+93)/6, 1),"S9+"&amp; ROUND( (93+N8),0) &amp;"dB")</f>
        <v>S9+20dB</v>
      </c>
    </row>
    <row r="11" spans="3:15" ht="15.75" x14ac:dyDescent="0.25">
      <c r="C11" s="31" t="s">
        <v>1</v>
      </c>
      <c r="D11" s="33"/>
      <c r="E11" s="6">
        <v>6.4</v>
      </c>
      <c r="F11" s="21"/>
      <c r="H11" s="1"/>
    </row>
    <row r="12" spans="3:15" ht="15.75" x14ac:dyDescent="0.25">
      <c r="C12" s="31" t="s">
        <v>0</v>
      </c>
      <c r="D12" s="33"/>
      <c r="E12" s="7">
        <v>145</v>
      </c>
      <c r="F12" s="21"/>
      <c r="H12" s="1"/>
    </row>
    <row r="13" spans="3:15" ht="15.75" x14ac:dyDescent="0.25">
      <c r="C13" s="34"/>
      <c r="D13" s="35"/>
      <c r="E13" s="35"/>
      <c r="F13" s="36"/>
      <c r="G13" s="1"/>
      <c r="H13" s="1"/>
    </row>
    <row r="14" spans="3:15" ht="15.75" x14ac:dyDescent="0.25">
      <c r="C14" s="31" t="s">
        <v>11</v>
      </c>
      <c r="D14" s="32"/>
      <c r="E14" s="33"/>
      <c r="F14" s="22">
        <f>32.44+20*LOG(E11)+20*LOG(E12)</f>
        <v>91.790959524377229</v>
      </c>
      <c r="G14" s="1"/>
      <c r="H14" s="1"/>
    </row>
    <row r="15" spans="3:15" ht="15.75" x14ac:dyDescent="0.25">
      <c r="C15" s="13"/>
      <c r="D15" s="8"/>
      <c r="E15" s="8"/>
      <c r="F15" s="23"/>
      <c r="G15" s="1"/>
      <c r="H15" s="1"/>
    </row>
    <row r="16" spans="3:15" ht="15.75" x14ac:dyDescent="0.25">
      <c r="C16" s="12" t="s">
        <v>14</v>
      </c>
      <c r="D16" s="3"/>
      <c r="E16" s="3"/>
      <c r="F16" s="24">
        <f>F6+E7+E8-E9-E10-F14</f>
        <v>-48.790959524377229</v>
      </c>
      <c r="G16" s="1"/>
      <c r="H16" s="1"/>
    </row>
    <row r="17" spans="3:14" ht="15.75" x14ac:dyDescent="0.25">
      <c r="C17" s="12" t="s">
        <v>13</v>
      </c>
      <c r="D17" s="3"/>
      <c r="E17" s="3"/>
      <c r="F17" s="25">
        <f>F16+107</f>
        <v>58.209040475622771</v>
      </c>
      <c r="G17" s="1"/>
      <c r="H17" s="1"/>
    </row>
    <row r="18" spans="3:14" ht="16.5" thickBot="1" x14ac:dyDescent="0.3">
      <c r="C18" s="14" t="s">
        <v>7</v>
      </c>
      <c r="D18" s="15"/>
      <c r="E18" s="15"/>
      <c r="F18" s="26" t="str">
        <f>IF(E12&lt;=30,IF(F16 &lt;= -73,"S" &amp; ROUND(9+(F16+73)/6, 1),"S9+"&amp; ROUND( (73+F16),0) &amp;"dB"),IF(F16 &lt;= -93,"S" &amp; ROUND(9+(F16+93)/6, 1),"S9+"&amp; ROUND( (93+F16),0) &amp;"dB"))</f>
        <v>S9+44dB</v>
      </c>
      <c r="G18" s="1"/>
      <c r="H18" s="1"/>
    </row>
    <row r="20" spans="3:14" ht="15.75" x14ac:dyDescent="0.25">
      <c r="C20" s="16" t="s">
        <v>16</v>
      </c>
      <c r="F20" s="27">
        <f>17.32*SQRT(E11/(4*(E12/1000)))</f>
        <v>57.533908442671049</v>
      </c>
    </row>
    <row r="21" spans="3:14" ht="15.75" x14ac:dyDescent="0.25">
      <c r="C21" s="16" t="s">
        <v>17</v>
      </c>
      <c r="F21" s="27">
        <f>F20*0.8</f>
        <v>46.027126754136845</v>
      </c>
    </row>
    <row r="25" spans="3:14" x14ac:dyDescent="0.25">
      <c r="N25" s="2"/>
    </row>
    <row r="34" spans="9:9" x14ac:dyDescent="0.25">
      <c r="I34" t="s">
        <v>20</v>
      </c>
    </row>
  </sheetData>
  <mergeCells count="4">
    <mergeCell ref="C14:E14"/>
    <mergeCell ref="C11:D11"/>
    <mergeCell ref="C12:D12"/>
    <mergeCell ref="C13:F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2025-03-25T19:25:59Z</dcterms:created>
  <dcterms:modified xsi:type="dcterms:W3CDTF">2025-03-26T01:35:52Z</dcterms:modified>
</cp:coreProperties>
</file>