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B:\Données Produits\Routeurs\Mikrotik\Utilitaires\"/>
    </mc:Choice>
  </mc:AlternateContent>
  <xr:revisionPtr revIDLastSave="0" documentId="13_ncr:1_{A61384B0-5B5E-4FB9-98B1-7950A0861A54}" xr6:coauthVersionLast="44" xr6:coauthVersionMax="44" xr10:uidLastSave="{00000000-0000-0000-0000-000000000000}"/>
  <bookViews>
    <workbookView xWindow="28680" yWindow="-120" windowWidth="29040" windowHeight="17640" xr2:uid="{00000000-000D-0000-FFFF-FFFF00000000}"/>
  </bookViews>
  <sheets>
    <sheet name="Feuil1" sheetId="1" r:id="rId1"/>
    <sheet name="compute" sheetId="2" state="hidden" r:id="rId2"/>
    <sheet name="Feuil2" sheetId="3" r:id="rId3"/>
    <sheet name="Feuil3" sheetId="4" r:id="rId4"/>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1" i="2" l="1"/>
  <c r="B11" i="2"/>
  <c r="G6" i="2"/>
  <c r="E5" i="2"/>
  <c r="B5" i="2"/>
  <c r="G4" i="2"/>
  <c r="B6" i="2" l="1"/>
  <c r="C6" i="2" s="1"/>
  <c r="E6" i="2"/>
  <c r="F6" i="2" s="1"/>
  <c r="B7" i="2"/>
  <c r="E7" i="2"/>
  <c r="E9" i="2" l="1"/>
  <c r="E12" i="2" s="1"/>
  <c r="F12" i="2" s="1"/>
  <c r="E8" i="2"/>
  <c r="F8" i="2" s="1"/>
  <c r="B9" i="2"/>
  <c r="B12" i="2" s="1"/>
  <c r="C12" i="2" s="1"/>
  <c r="B8" i="2"/>
  <c r="C8" i="2" s="1"/>
  <c r="B10" i="2" l="1"/>
  <c r="C10" i="2" s="1"/>
  <c r="E10" i="2"/>
  <c r="F10" i="2" s="1"/>
  <c r="D13" i="1" l="1"/>
  <c r="D17" i="1"/>
  <c r="D12" i="1"/>
  <c r="D15" i="1" s="1"/>
  <c r="D16" i="1"/>
  <c r="F12" i="1"/>
</calcChain>
</file>

<file path=xl/sharedStrings.xml><?xml version="1.0" encoding="utf-8"?>
<sst xmlns="http://schemas.openxmlformats.org/spreadsheetml/2006/main" count="24" uniqueCount="21">
  <si>
    <t>Extraction</t>
  </si>
  <si>
    <t>Destination Network</t>
  </si>
  <si>
    <t>Gateway</t>
  </si>
  <si>
    <t>/ip dhcp-server option</t>
  </si>
  <si>
    <t>Readable version</t>
  </si>
  <si>
    <t>Mikrotik version</t>
  </si>
  <si>
    <t>Mikrotik code</t>
  </si>
  <si>
    <t>Colon version</t>
  </si>
  <si>
    <t>Teaching version</t>
  </si>
  <si>
    <t>Results</t>
  </si>
  <si>
    <t>(!! To keep things simple, Network address is shortened according to the network prefix !!)</t>
  </si>
  <si>
    <t>Hexa and masking</t>
  </si>
  <si>
    <t>Hexa</t>
  </si>
  <si>
    <t xml:space="preserve"> ! 0.x.x.x addresses must not be used for routing !
Check compatibility with network mask.</t>
  </si>
  <si>
    <r>
      <t xml:space="preserve">Mask (decimal CIDR notation)
</t>
    </r>
    <r>
      <rPr>
        <sz val="14"/>
        <color theme="1"/>
        <rFont val="Calibri"/>
        <family val="2"/>
        <scheme val="minor"/>
      </rPr>
      <t>(between 0 and 32 )</t>
    </r>
  </si>
  <si>
    <t>Use a /0 mask to generate a default route.
/32 mask for host routes are usable.</t>
  </si>
  <si>
    <t>Raw "0x" version</t>
  </si>
  <si>
    <t>If more than one static route is needed, copy and paste each one at the end of the string using the "Raw 0x" version.</t>
  </si>
  <si>
    <t>192.168.0.254</t>
  </si>
  <si>
    <t>v1.2</t>
  </si>
  <si>
    <t>172.16.19.245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</si>
</sst>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6" x14ac:knownFonts="1">
    <font>
      <sz val="11"/>
      <color theme="1"/>
      <name val="Calibri"/>
      <family val="2"/>
      <scheme val="minor"/>
    </font>
    <font>
      <sz val="11"/>
      <color rgb="FF0061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8"/>
      <color theme="1"/>
      <name val="Calibri"/>
      <family val="2"/>
      <scheme val="minor"/>
    </font>
  </fonts>
  <fills count="10">
    <fill>
      <patternFill patternType="none"/>
    </fill>
    <fill>
      <patternFill patternType="gray125"/>
    </fill>
    <fill>
      <patternFill patternType="solid">
        <fgColor rgb="FFC6EFCE"/>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tint="-9.9948118533890809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63377788628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60">
    <xf numFmtId="0" fontId="0" fillId="0" borderId="0" xfId="0"/>
    <xf numFmtId="0" fontId="2" fillId="0" borderId="2" xfId="0" applyFont="1" applyBorder="1"/>
    <xf numFmtId="0" fontId="0" fillId="0" borderId="3" xfId="0" applyBorder="1"/>
    <xf numFmtId="0" fontId="0" fillId="0" borderId="4" xfId="0" applyBorder="1"/>
    <xf numFmtId="0" fontId="0" fillId="0" borderId="0" xfId="0" applyBorder="1"/>
    <xf numFmtId="0" fontId="0" fillId="0" borderId="5" xfId="0" applyBorder="1"/>
    <xf numFmtId="0" fontId="1" fillId="2" borderId="4" xfId="1" applyBorder="1"/>
    <xf numFmtId="0" fontId="0" fillId="0" borderId="5" xfId="0" applyBorder="1" applyAlignment="1">
      <alignment horizontal="right"/>
    </xf>
    <xf numFmtId="0" fontId="1" fillId="2" borderId="6" xfId="1" applyBorder="1"/>
    <xf numFmtId="0" fontId="0" fillId="0" borderId="7" xfId="0" applyBorder="1" applyAlignment="1">
      <alignment horizontal="right"/>
    </xf>
    <xf numFmtId="0" fontId="1" fillId="2" borderId="5" xfId="1" applyBorder="1" applyAlignment="1">
      <alignment horizontal="right"/>
    </xf>
    <xf numFmtId="0" fontId="1" fillId="2" borderId="7" xfId="1" applyBorder="1" applyAlignment="1">
      <alignment horizontal="right"/>
    </xf>
    <xf numFmtId="0" fontId="0" fillId="0" borderId="8" xfId="0" applyBorder="1"/>
    <xf numFmtId="0" fontId="0" fillId="0" borderId="9" xfId="0" applyBorder="1"/>
    <xf numFmtId="0" fontId="0" fillId="0" borderId="0" xfId="0" quotePrefix="1" applyAlignment="1">
      <alignment horizontal="center"/>
    </xf>
    <xf numFmtId="0" fontId="5" fillId="0" borderId="0" xfId="0" applyFont="1" applyAlignment="1">
      <alignment horizontal="center"/>
    </xf>
    <xf numFmtId="0" fontId="0" fillId="0" borderId="0" xfId="0" applyAlignment="1">
      <alignment vertical="top" wrapText="1"/>
    </xf>
    <xf numFmtId="0" fontId="2" fillId="0" borderId="0" xfId="0" quotePrefix="1" applyFont="1"/>
    <xf numFmtId="0" fontId="2" fillId="3" borderId="23" xfId="0" applyFont="1" applyFill="1" applyBorder="1" applyAlignment="1">
      <alignment horizontal="center"/>
    </xf>
    <xf numFmtId="0" fontId="0" fillId="3" borderId="23" xfId="0" applyFill="1" applyBorder="1"/>
    <xf numFmtId="0" fontId="0" fillId="5" borderId="23" xfId="0" applyFill="1" applyBorder="1"/>
    <xf numFmtId="0" fontId="0" fillId="4" borderId="24" xfId="0" applyFill="1" applyBorder="1"/>
    <xf numFmtId="0" fontId="0" fillId="4" borderId="25" xfId="0" applyFill="1" applyBorder="1"/>
    <xf numFmtId="0" fontId="0" fillId="6" borderId="23" xfId="0" applyFill="1" applyBorder="1"/>
    <xf numFmtId="0" fontId="3" fillId="3" borderId="26" xfId="0" applyFont="1" applyFill="1" applyBorder="1"/>
    <xf numFmtId="0" fontId="0" fillId="3" borderId="27" xfId="0" applyFill="1" applyBorder="1"/>
    <xf numFmtId="0" fontId="3" fillId="5" borderId="26" xfId="0" applyFont="1" applyFill="1" applyBorder="1"/>
    <xf numFmtId="0" fontId="0" fillId="5" borderId="27" xfId="0" applyFill="1" applyBorder="1"/>
    <xf numFmtId="0" fontId="3" fillId="4" borderId="28" xfId="0" applyFont="1" applyFill="1" applyBorder="1"/>
    <xf numFmtId="0" fontId="0" fillId="4" borderId="29" xfId="0" applyFill="1" applyBorder="1"/>
    <xf numFmtId="0" fontId="3" fillId="4" borderId="30" xfId="0" applyFont="1" applyFill="1" applyBorder="1"/>
    <xf numFmtId="0" fontId="0" fillId="4" borderId="31" xfId="0" applyFill="1" applyBorder="1"/>
    <xf numFmtId="0" fontId="3" fillId="6" borderId="26" xfId="0" applyFont="1" applyFill="1" applyBorder="1"/>
    <xf numFmtId="0" fontId="0" fillId="6" borderId="27" xfId="0" applyFill="1" applyBorder="1"/>
    <xf numFmtId="0" fontId="3" fillId="7" borderId="8" xfId="0" applyFont="1" applyFill="1" applyBorder="1"/>
    <xf numFmtId="0" fontId="0" fillId="7" borderId="0" xfId="0" applyFill="1" applyBorder="1"/>
    <xf numFmtId="0" fontId="0" fillId="7" borderId="9" xfId="0" applyFill="1" applyBorder="1"/>
    <xf numFmtId="0" fontId="0" fillId="7" borderId="10" xfId="0" applyFill="1" applyBorder="1" applyAlignment="1">
      <alignment vertical="center"/>
    </xf>
    <xf numFmtId="0" fontId="0" fillId="7" borderId="11" xfId="0" applyFill="1" applyBorder="1" applyAlignment="1">
      <alignment vertical="center"/>
    </xf>
    <xf numFmtId="0" fontId="0" fillId="7" borderId="12" xfId="0" applyFill="1" applyBorder="1" applyAlignment="1">
      <alignment vertical="center"/>
    </xf>
    <xf numFmtId="0" fontId="3" fillId="3" borderId="23" xfId="0" applyFont="1" applyFill="1" applyBorder="1" applyProtection="1">
      <protection hidden="1"/>
    </xf>
    <xf numFmtId="0" fontId="4" fillId="5" borderId="23" xfId="0" applyFont="1" applyFill="1" applyBorder="1" applyProtection="1">
      <protection hidden="1"/>
    </xf>
    <xf numFmtId="0" fontId="4" fillId="3" borderId="23" xfId="0" applyFont="1" applyFill="1" applyBorder="1" applyProtection="1">
      <protection hidden="1"/>
    </xf>
    <xf numFmtId="0" fontId="4" fillId="4" borderId="24" xfId="0" applyFont="1" applyFill="1" applyBorder="1" applyAlignment="1" applyProtection="1">
      <alignment horizontal="left"/>
      <protection hidden="1"/>
    </xf>
    <xf numFmtId="0" fontId="4" fillId="4" borderId="25" xfId="0" applyFont="1" applyFill="1" applyBorder="1" applyProtection="1">
      <protection hidden="1"/>
    </xf>
    <xf numFmtId="0" fontId="4" fillId="6" borderId="23" xfId="0" applyFont="1" applyFill="1" applyBorder="1" applyProtection="1">
      <protection hidden="1"/>
    </xf>
    <xf numFmtId="0" fontId="4" fillId="7" borderId="0" xfId="0" applyFont="1" applyFill="1" applyBorder="1" applyProtection="1">
      <protection hidden="1"/>
    </xf>
    <xf numFmtId="0" fontId="3" fillId="8" borderId="16" xfId="0" applyFont="1" applyFill="1" applyBorder="1" applyAlignment="1">
      <alignment vertical="center"/>
    </xf>
    <xf numFmtId="0" fontId="3" fillId="8" borderId="22" xfId="0" applyFont="1" applyFill="1" applyBorder="1" applyAlignment="1" applyProtection="1">
      <alignment vertical="center"/>
      <protection locked="0"/>
    </xf>
    <xf numFmtId="0" fontId="3" fillId="8" borderId="18" xfId="0" applyFont="1" applyFill="1" applyBorder="1" applyAlignment="1">
      <alignment vertical="center" wrapText="1"/>
    </xf>
    <xf numFmtId="164" fontId="3" fillId="8" borderId="1" xfId="0" applyNumberFormat="1" applyFont="1" applyFill="1" applyBorder="1" applyAlignment="1" applyProtection="1">
      <alignment horizontal="left" vertical="center"/>
      <protection locked="0"/>
    </xf>
    <xf numFmtId="0" fontId="3" fillId="8" borderId="20" xfId="0" applyFont="1" applyFill="1" applyBorder="1" applyAlignment="1">
      <alignment vertical="center"/>
    </xf>
    <xf numFmtId="0" fontId="3" fillId="8" borderId="21" xfId="0" applyFont="1" applyFill="1" applyBorder="1" applyAlignment="1" applyProtection="1">
      <alignment vertical="center"/>
      <protection locked="0"/>
    </xf>
    <xf numFmtId="0" fontId="0" fillId="8" borderId="17" xfId="0" applyFill="1" applyBorder="1" applyAlignment="1">
      <alignment horizontal="center" vertical="center" wrapText="1"/>
    </xf>
    <xf numFmtId="0" fontId="2" fillId="8" borderId="19" xfId="0" applyFont="1" applyFill="1" applyBorder="1" applyAlignment="1">
      <alignment horizontal="center" vertical="center" wrapText="1"/>
    </xf>
    <xf numFmtId="0" fontId="3" fillId="9" borderId="13" xfId="0" applyFont="1" applyFill="1" applyBorder="1" applyAlignment="1">
      <alignment horizontal="center"/>
    </xf>
    <xf numFmtId="0" fontId="2" fillId="9" borderId="14" xfId="0" applyFont="1" applyFill="1" applyBorder="1"/>
    <xf numFmtId="0" fontId="0" fillId="9" borderId="14" xfId="0" applyFill="1" applyBorder="1"/>
    <xf numFmtId="0" fontId="0" fillId="9" borderId="15" xfId="0" applyFill="1" applyBorder="1"/>
    <xf numFmtId="0" fontId="0" fillId="9" borderId="0" xfId="0" applyFill="1"/>
  </cellXfs>
  <cellStyles count="2">
    <cellStyle name="Normal" xfId="0" builtinId="0"/>
    <cellStyle name="Satisfaisant" xfId="1"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438977</xdr:colOff>
      <xdr:row>3</xdr:row>
      <xdr:rowOff>190501</xdr:rowOff>
    </xdr:from>
    <xdr:to>
      <xdr:col>7</xdr:col>
      <xdr:colOff>422413</xdr:colOff>
      <xdr:row>8</xdr:row>
      <xdr:rowOff>57979</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7918173" y="861392"/>
          <a:ext cx="4315240" cy="1631674"/>
        </a:xfrm>
        <a:prstGeom prst="rect">
          <a:avLst/>
        </a:prstGeom>
        <a:solidFill>
          <a:schemeClr val="accent6">
            <a:lumMod val="40000"/>
            <a:lumOff val="60000"/>
            <a:alpha val="8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1"/>
            <a:t>DHCP option 121 (RFC 3442) </a:t>
          </a:r>
          <a:r>
            <a:rPr lang="fr-FR" sz="1100"/>
            <a:t>can be used to send IPv4 static routes to Linux, Windows computers,</a:t>
          </a:r>
          <a:r>
            <a:rPr lang="fr-FR" sz="1100" baseline="0"/>
            <a:t> or other routers.</a:t>
          </a:r>
        </a:p>
        <a:p>
          <a:endParaRPr lang="fr-FR" sz="1100"/>
        </a:p>
        <a:p>
          <a:r>
            <a:rPr lang="fr-FR" sz="1100"/>
            <a:t>A pratical application could be to keep local networks connectivity when the operating system default route is changed by a VPN client</a:t>
          </a:r>
          <a:r>
            <a:rPr lang="fr-FR" sz="1100" baseline="0"/>
            <a:t> sitting on the computer.</a:t>
          </a:r>
        </a:p>
        <a:p>
          <a:endParaRPr lang="fr-FR" sz="1100" baseline="0"/>
        </a:p>
        <a:p>
          <a:r>
            <a:rPr lang="fr-FR" sz="1100" baseline="0"/>
            <a:t>Manually calculating  the needed DHCP server string is a nightmare, this spreadsheet will do it for you.</a:t>
          </a:r>
          <a:endParaRPr lang="fr-FR" sz="1100"/>
        </a:p>
      </xdr:txBody>
    </xdr:sp>
    <xdr:clientData/>
  </xdr:twoCellAnchor>
  <xdr:twoCellAnchor>
    <xdr:from>
      <xdr:col>2</xdr:col>
      <xdr:colOff>11595</xdr:colOff>
      <xdr:row>19</xdr:row>
      <xdr:rowOff>8283</xdr:rowOff>
    </xdr:from>
    <xdr:to>
      <xdr:col>4</xdr:col>
      <xdr:colOff>629479</xdr:colOff>
      <xdr:row>33</xdr:row>
      <xdr:rowOff>49696</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2728291" y="5019261"/>
          <a:ext cx="5380384" cy="2708413"/>
        </a:xfrm>
        <a:prstGeom prst="rect">
          <a:avLst/>
        </a:prstGeom>
        <a:solidFill>
          <a:schemeClr val="accent6">
            <a:lumMod val="20000"/>
            <a:lumOff val="80000"/>
            <a:alpha val="86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b="1"/>
        </a:p>
        <a:p>
          <a:r>
            <a:rPr lang="fr-FR" sz="1100" b="1"/>
            <a:t>DHCP option 121 </a:t>
          </a:r>
          <a:r>
            <a:rPr lang="fr-FR" sz="1100"/>
            <a:t>can be used to exchange</a:t>
          </a:r>
          <a:r>
            <a:rPr lang="fr-FR" sz="1100" baseline="0"/>
            <a:t> static routes between routers without a routing protocol.</a:t>
          </a:r>
        </a:p>
        <a:p>
          <a:r>
            <a:rPr lang="fr-FR" sz="1100" baseline="0"/>
            <a:t>The Mikrotik DHCP client has three options to manage received DHCP static routes :</a:t>
          </a:r>
        </a:p>
        <a:p>
          <a:endParaRPr lang="fr-FR" sz="1100" baseline="0"/>
        </a:p>
        <a:p>
          <a:r>
            <a:rPr lang="fr-FR" sz="1100" b="1" u="sng" baseline="0"/>
            <a:t>Add Default Route = No </a:t>
          </a:r>
          <a:r>
            <a:rPr lang="fr-FR" sz="1100" baseline="0"/>
            <a:t>-&gt; No DHCP routes are added.</a:t>
          </a:r>
        </a:p>
        <a:p>
          <a:r>
            <a:rPr lang="fr-FR" sz="1100" b="1" u="sng" baseline="0">
              <a:solidFill>
                <a:schemeClr val="dk1"/>
              </a:solidFill>
              <a:effectLst/>
              <a:latin typeface="+mn-lt"/>
              <a:ea typeface="+mn-ea"/>
              <a:cs typeface="+mn-cs"/>
            </a:rPr>
            <a:t>Add Default Route = Yes</a:t>
          </a:r>
          <a:r>
            <a:rPr lang="fr-FR" sz="1100" b="1" baseline="0">
              <a:solidFill>
                <a:schemeClr val="dk1"/>
              </a:solidFill>
              <a:effectLst/>
              <a:latin typeface="+mn-lt"/>
              <a:ea typeface="+mn-ea"/>
              <a:cs typeface="+mn-cs"/>
            </a:rPr>
            <a:t> </a:t>
          </a:r>
          <a:r>
            <a:rPr lang="fr-FR" sz="1100" baseline="0">
              <a:solidFill>
                <a:schemeClr val="dk1"/>
              </a:solidFill>
              <a:effectLst/>
              <a:latin typeface="+mn-lt"/>
              <a:ea typeface="+mn-ea"/>
              <a:cs typeface="+mn-cs"/>
            </a:rPr>
            <a:t>-&gt; If option 121 routes are received, the DHCP option 3 default route set by the DHCP server network gateway setting is ignored. If you want a default route in this case, you need to add it in the option 121 string.</a:t>
          </a:r>
        </a:p>
        <a:p>
          <a:r>
            <a:rPr lang="fr-FR" sz="1100" b="1" u="sng" baseline="0">
              <a:solidFill>
                <a:schemeClr val="dk1"/>
              </a:solidFill>
              <a:effectLst/>
              <a:latin typeface="+mn-lt"/>
              <a:ea typeface="+mn-ea"/>
              <a:cs typeface="+mn-cs"/>
            </a:rPr>
            <a:t>Add Default Route = Special Classless</a:t>
          </a:r>
          <a:r>
            <a:rPr lang="fr-FR" sz="1100" b="1" u="none" baseline="0">
              <a:solidFill>
                <a:schemeClr val="dk1"/>
              </a:solidFill>
              <a:effectLst/>
              <a:latin typeface="+mn-lt"/>
              <a:ea typeface="+mn-ea"/>
              <a:cs typeface="+mn-cs"/>
            </a:rPr>
            <a:t> </a:t>
          </a:r>
          <a:r>
            <a:rPr lang="fr-FR" sz="1100" u="none" baseline="0">
              <a:solidFill>
                <a:schemeClr val="dk1"/>
              </a:solidFill>
              <a:effectLst/>
              <a:latin typeface="+mn-lt"/>
              <a:ea typeface="+mn-ea"/>
              <a:cs typeface="+mn-cs"/>
            </a:rPr>
            <a:t>-&gt; received option 121 routes are added </a:t>
          </a:r>
          <a:r>
            <a:rPr lang="fr-FR" sz="1100" b="1" u="none" baseline="0">
              <a:solidFill>
                <a:schemeClr val="dk1"/>
              </a:solidFill>
              <a:effectLst/>
              <a:latin typeface="+mn-lt"/>
              <a:ea typeface="+mn-ea"/>
              <a:cs typeface="+mn-cs"/>
            </a:rPr>
            <a:t>and</a:t>
          </a:r>
          <a:r>
            <a:rPr lang="fr-FR" sz="1100" u="none" baseline="0">
              <a:solidFill>
                <a:schemeClr val="dk1"/>
              </a:solidFill>
              <a:effectLst/>
              <a:latin typeface="+mn-lt"/>
              <a:ea typeface="+mn-ea"/>
              <a:cs typeface="+mn-cs"/>
            </a:rPr>
            <a:t> the </a:t>
          </a:r>
          <a:r>
            <a:rPr lang="fr-FR" sz="1100" baseline="0">
              <a:solidFill>
                <a:schemeClr val="dk1"/>
              </a:solidFill>
              <a:effectLst/>
              <a:latin typeface="+mn-lt"/>
              <a:ea typeface="+mn-ea"/>
              <a:cs typeface="+mn-cs"/>
            </a:rPr>
            <a:t>DHCP option 3 default route set by the DHCP server network gateway setting is added. You should not add a default route in the option 121 string. If  you do it you will end with two default routes. Multiple default routes added by DHCP does not seem to work (tested  in Router OS 6.49.2). If you need that then use manually created default static routes.</a:t>
          </a:r>
          <a:endParaRPr lang="fr-FR" sz="1100" u="none" baseline="0">
            <a:solidFill>
              <a:schemeClr val="dk1"/>
            </a:solidFill>
            <a:effectLst/>
            <a:latin typeface="+mn-lt"/>
            <a:ea typeface="+mn-ea"/>
            <a:cs typeface="+mn-cs"/>
          </a:endParaRPr>
        </a:p>
        <a:p>
          <a:endParaRPr lang="fr-FR" sz="1100" u="none" baseline="0">
            <a:solidFill>
              <a:schemeClr val="dk1"/>
            </a:solidFill>
            <a:effectLst/>
            <a:latin typeface="+mn-lt"/>
            <a:ea typeface="+mn-ea"/>
            <a:cs typeface="+mn-cs"/>
          </a:endParaRPr>
        </a:p>
        <a:p>
          <a:endParaRPr lang="fr-FR" sz="1100" baseline="0">
            <a:solidFill>
              <a:schemeClr val="dk1"/>
            </a:solidFill>
            <a:effectLst/>
            <a:latin typeface="+mn-lt"/>
            <a:ea typeface="+mn-ea"/>
            <a:cs typeface="+mn-cs"/>
          </a:endParaRPr>
        </a:p>
        <a:p>
          <a:endParaRPr lang="fr-FR" sz="1100" baseline="0"/>
        </a:p>
        <a:p>
          <a:endParaRPr lang="fr-FR" sz="1100" baseline="0"/>
        </a:p>
        <a:p>
          <a:endParaRPr lang="fr-FR" sz="1100"/>
        </a:p>
      </xdr:txBody>
    </xdr:sp>
    <xdr:clientData/>
  </xdr:twoCellAnchor>
  <xdr:twoCellAnchor>
    <xdr:from>
      <xdr:col>4</xdr:col>
      <xdr:colOff>778565</xdr:colOff>
      <xdr:row>19</xdr:row>
      <xdr:rowOff>8282</xdr:rowOff>
    </xdr:from>
    <xdr:to>
      <xdr:col>10</xdr:col>
      <xdr:colOff>8284</xdr:colOff>
      <xdr:row>33</xdr:row>
      <xdr:rowOff>49696</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8257761" y="5019260"/>
          <a:ext cx="6443871" cy="2708414"/>
        </a:xfrm>
        <a:prstGeom prst="rect">
          <a:avLst/>
        </a:prstGeom>
        <a:solidFill>
          <a:schemeClr val="accent6">
            <a:lumMod val="20000"/>
            <a:lumOff val="80000"/>
            <a:alpha val="85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b="1"/>
        </a:p>
        <a:p>
          <a:r>
            <a:rPr lang="fr-FR" sz="1100" b="1"/>
            <a:t>DHCP option 121 on Windows and Linux clients :</a:t>
          </a:r>
        </a:p>
        <a:p>
          <a:endParaRPr lang="fr-FR" sz="1100" b="1"/>
        </a:p>
        <a:p>
          <a:r>
            <a:rPr lang="fr-FR" b="1"/>
            <a:t>Windows XP or server 2003</a:t>
          </a:r>
          <a:r>
            <a:rPr lang="fr-FR"/>
            <a:t>: works with option 249 (same</a:t>
          </a:r>
          <a:r>
            <a:rPr lang="fr-FR" baseline="0"/>
            <a:t> string as 121).</a:t>
          </a:r>
          <a:endParaRPr lang="fr-FR" sz="1100" baseline="0"/>
        </a:p>
        <a:p>
          <a:r>
            <a:rPr lang="fr-FR" b="1"/>
            <a:t>Windows 7 and 10 </a:t>
          </a:r>
          <a:r>
            <a:rPr lang="fr-FR"/>
            <a:t>: works with option 121 (or 249 with same string).</a:t>
          </a:r>
        </a:p>
        <a:p>
          <a:r>
            <a:rPr lang="fr-FR" baseline="0"/>
            <a:t>For Windows you don't need to add a default route inside option 121 string. If the same default route is present in option 3 and option 121, a single route is added. If they are differents, two default routes will be added and the option 121 default route will get a higher metric. </a:t>
          </a:r>
          <a:r>
            <a:rPr lang="fr-FR" sz="1100" baseline="0">
              <a:solidFill>
                <a:schemeClr val="dk1"/>
              </a:solidFill>
              <a:latin typeface="+mn-lt"/>
              <a:ea typeface="+mn-ea"/>
              <a:cs typeface="+mn-cs"/>
            </a:rPr>
            <a:t>Windows does not follow RFC 3442 here.</a:t>
          </a:r>
          <a:endParaRPr lang="fr-FR" baseline="0"/>
        </a:p>
        <a:p>
          <a:r>
            <a:rPr lang="fr-FR" b="1"/>
            <a:t>Linux</a:t>
          </a:r>
          <a:r>
            <a:rPr lang="fr-FR"/>
            <a:t> : works with option 121</a:t>
          </a:r>
          <a:r>
            <a:rPr lang="fr-FR" baseline="0"/>
            <a:t> (tested with Debian, warning : tiny Linux  console versions don't support that.</a:t>
          </a:r>
          <a:endParaRPr lang="fr-FR"/>
        </a:p>
        <a:p>
          <a:r>
            <a:rPr lang="fr-FR" sz="1100"/>
            <a:t>For Linux clients, if option 121 is present in the DHCP server,</a:t>
          </a:r>
          <a:r>
            <a:rPr lang="fr-FR" sz="1100" baseline="0"/>
            <a:t> </a:t>
          </a:r>
          <a:r>
            <a:rPr lang="fr-FR" sz="1100"/>
            <a:t>the DHCP option 3 default route is ignored. Add the default route in the option 121 string. Linux follow </a:t>
          </a:r>
          <a:r>
            <a:rPr lang="fr-FR" sz="1100" baseline="0"/>
            <a:t>the RFC 3442 here.</a:t>
          </a:r>
          <a:endParaRPr lang="fr-FR" sz="1100"/>
        </a:p>
        <a:p>
          <a:r>
            <a:rPr lang="fr-FR" sz="1100"/>
            <a:t>DHCP option 33 (RFC 2132) was</a:t>
          </a:r>
          <a:r>
            <a:rPr lang="fr-FR" sz="1100" baseline="0"/>
            <a:t> for classful routes. Not useful anymore and does not accept a default route. If option 121 is present, option 33 must be ignored by DHCP clients.</a:t>
          </a:r>
        </a:p>
        <a:p>
          <a:r>
            <a:rPr lang="fr-FR" sz="1100" b="1" baseline="0"/>
            <a:t>If both Linux and Windows clients are used, same default route should be inside Option 3 and 121 ! This should give compatibility as well for clients that do not support option 121.</a:t>
          </a:r>
          <a:endParaRPr lang="fr-FR" sz="1100" b="1"/>
        </a:p>
      </xdr:txBody>
    </xdr:sp>
    <xdr:clientData/>
  </xdr:twoCellAnchor>
  <xdr:twoCellAnchor>
    <xdr:from>
      <xdr:col>7</xdr:col>
      <xdr:colOff>720587</xdr:colOff>
      <xdr:row>6</xdr:row>
      <xdr:rowOff>289891</xdr:rowOff>
    </xdr:from>
    <xdr:to>
      <xdr:col>9</xdr:col>
      <xdr:colOff>977348</xdr:colOff>
      <xdr:row>7</xdr:row>
      <xdr:rowOff>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2531587" y="1913282"/>
          <a:ext cx="2020957" cy="27332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@Copyright Olivier ADLER 2022</a:t>
          </a:r>
        </a:p>
      </xdr:txBody>
    </xdr:sp>
    <xdr:clientData/>
  </xdr:twoCellAnchor>
  <xdr:twoCellAnchor>
    <xdr:from>
      <xdr:col>1</xdr:col>
      <xdr:colOff>2252869</xdr:colOff>
      <xdr:row>0</xdr:row>
      <xdr:rowOff>82824</xdr:rowOff>
    </xdr:from>
    <xdr:to>
      <xdr:col>5</xdr:col>
      <xdr:colOff>372718</xdr:colOff>
      <xdr:row>3</xdr:row>
      <xdr:rowOff>115955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658717" y="82824"/>
          <a:ext cx="7056784" cy="704022"/>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800"/>
            <a:t>DHCP option 121</a:t>
          </a:r>
        </a:p>
        <a:p>
          <a:pPr algn="ctr"/>
          <a:r>
            <a:rPr lang="fr-FR" sz="1800"/>
            <a:t>String</a:t>
          </a:r>
          <a:r>
            <a:rPr lang="fr-FR" sz="1800" baseline="0"/>
            <a:t> calculator </a:t>
          </a:r>
          <a:r>
            <a:rPr lang="fr-FR" sz="1800"/>
            <a:t>for IPv4 static classless routes distribution</a:t>
          </a:r>
        </a:p>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8"/>
  <sheetViews>
    <sheetView showGridLines="0" tabSelected="1" zoomScale="115" zoomScaleNormal="115" workbookViewId="0">
      <selection activeCell="I6" sqref="I6:I7"/>
    </sheetView>
  </sheetViews>
  <sheetFormatPr baseColWidth="10" defaultColWidth="11.42578125" defaultRowHeight="15" x14ac:dyDescent="0.25"/>
  <cols>
    <col min="1" max="1" width="6.140625" customWidth="1"/>
    <col min="2" max="2" width="34.7109375" customWidth="1"/>
    <col min="3" max="3" width="26.42578125" customWidth="1"/>
    <col min="4" max="4" width="45" customWidth="1"/>
    <col min="5" max="5" width="28" customWidth="1"/>
    <col min="6" max="6" width="25.5703125" customWidth="1"/>
    <col min="9" max="9" width="15" customWidth="1"/>
    <col min="10" max="10" width="16.7109375" customWidth="1"/>
  </cols>
  <sheetData>
    <row r="2" spans="2:10" ht="23.25" x14ac:dyDescent="0.35">
      <c r="E2" s="15"/>
    </row>
    <row r="3" spans="2:10" ht="14.25" customHeight="1" x14ac:dyDescent="0.25">
      <c r="E3" s="14"/>
      <c r="G3" s="59" t="s">
        <v>19</v>
      </c>
    </row>
    <row r="4" spans="2:10" ht="19.5" customHeight="1" x14ac:dyDescent="0.25">
      <c r="C4" s="16"/>
      <c r="E4" s="14"/>
    </row>
    <row r="5" spans="2:10" ht="15.75" thickBot="1" x14ac:dyDescent="0.3">
      <c r="E5" s="14"/>
    </row>
    <row r="6" spans="2:10" ht="39.75" customHeight="1" x14ac:dyDescent="0.25">
      <c r="B6" s="47" t="s">
        <v>1</v>
      </c>
      <c r="C6" s="48" t="s">
        <v>20</v>
      </c>
      <c r="D6" s="53" t="s">
        <v>13</v>
      </c>
      <c r="I6" s="17"/>
    </row>
    <row r="7" spans="2:10" ht="44.25" customHeight="1" thickBot="1" x14ac:dyDescent="0.3">
      <c r="B7" s="49" t="s">
        <v>14</v>
      </c>
      <c r="C7" s="50">
        <v>30</v>
      </c>
      <c r="D7" s="54" t="s">
        <v>15</v>
      </c>
    </row>
    <row r="8" spans="2:10" ht="19.5" thickBot="1" x14ac:dyDescent="0.3">
      <c r="B8" s="51" t="s">
        <v>2</v>
      </c>
      <c r="C8" s="52" t="s">
        <v>18</v>
      </c>
    </row>
    <row r="9" spans="2:10" ht="15.75" thickBot="1" x14ac:dyDescent="0.3"/>
    <row r="10" spans="2:10" ht="19.5" thickBot="1" x14ac:dyDescent="0.35">
      <c r="C10" s="55" t="s">
        <v>9</v>
      </c>
      <c r="D10" s="56" t="s">
        <v>17</v>
      </c>
      <c r="E10" s="57"/>
      <c r="F10" s="57"/>
      <c r="G10" s="57"/>
      <c r="H10" s="57"/>
      <c r="I10" s="57"/>
      <c r="J10" s="58"/>
    </row>
    <row r="11" spans="2:10" x14ac:dyDescent="0.25">
      <c r="C11" s="12"/>
      <c r="D11" s="4"/>
      <c r="E11" s="4"/>
      <c r="F11" s="4"/>
      <c r="G11" s="4"/>
      <c r="H11" s="4"/>
      <c r="I11" s="4"/>
      <c r="J11" s="13"/>
    </row>
    <row r="12" spans="2:10" ht="18.75" x14ac:dyDescent="0.3">
      <c r="C12" s="24" t="s">
        <v>5</v>
      </c>
      <c r="D12" s="40" t="str">
        <f>"0x"&amp;IF(C7=0,"",DEC2HEX(C7,2))&amp;CONCATENATE(compute!C6,compute!C8,compute!C10,compute!C12)&amp;CONCATENATE(compute!F6,compute!F8,compute!F10,compute!F12)</f>
        <v>0x1EAC1013F5C0A800FE</v>
      </c>
      <c r="E12" s="18" t="s">
        <v>16</v>
      </c>
      <c r="F12" s="42" t="str">
        <f>IF(C7=0,"",DEC2HEX(C7,2))&amp;CONCATENATE(compute!C6,compute!C8,compute!C10,compute!C12)&amp;CONCATENATE(compute!F6,compute!F8,compute!F10,compute!F12)</f>
        <v>1EAC1013F5C0A800FE</v>
      </c>
      <c r="G12" s="19"/>
      <c r="H12" s="19"/>
      <c r="I12" s="19"/>
      <c r="J12" s="25"/>
    </row>
    <row r="13" spans="2:10" ht="18.75" x14ac:dyDescent="0.3">
      <c r="C13" s="26" t="s">
        <v>7</v>
      </c>
      <c r="D13" s="41" t="str">
        <f>IF(C7=0,"",DEC2HEX(C7,2)&amp;":")&amp;CONCATENATE(IF(compute!C6="","",compute!C6&amp;":"),IF(compute!C8="","",compute!C8&amp;":"),IF(compute!C10="","",compute!C10&amp;":"),IF(compute!C12="","",compute!C12&amp;":")&amp;CONCATENATE(compute!F6&amp;":",compute!F8&amp;":",compute!F10&amp;":",compute!F12))</f>
        <v>1E:AC:10:13:F5:C0:A8:00:FE</v>
      </c>
      <c r="E13" s="20"/>
      <c r="F13" s="20"/>
      <c r="G13" s="20"/>
      <c r="H13" s="20"/>
      <c r="I13" s="20"/>
      <c r="J13" s="27"/>
    </row>
    <row r="14" spans="2:10" ht="18.75" x14ac:dyDescent="0.3">
      <c r="C14" s="28" t="s">
        <v>6</v>
      </c>
      <c r="D14" s="43" t="s">
        <v>3</v>
      </c>
      <c r="E14" s="21"/>
      <c r="F14" s="21"/>
      <c r="G14" s="21"/>
      <c r="H14" s="21"/>
      <c r="I14" s="21"/>
      <c r="J14" s="29"/>
    </row>
    <row r="15" spans="2:10" ht="18.75" x14ac:dyDescent="0.3">
      <c r="C15" s="30"/>
      <c r="D15" s="44" t="str">
        <f>"add code=121 name=classless-static-route-option value="&amp;D12</f>
        <v>add code=121 name=classless-static-route-option value=0x1EAC1013F5C0A800FE</v>
      </c>
      <c r="E15" s="22"/>
      <c r="F15" s="22"/>
      <c r="G15" s="22"/>
      <c r="H15" s="22"/>
      <c r="I15" s="22"/>
      <c r="J15" s="31"/>
    </row>
    <row r="16" spans="2:10" ht="18.75" x14ac:dyDescent="0.3">
      <c r="C16" s="32" t="s">
        <v>4</v>
      </c>
      <c r="D16" s="45" t="str">
        <f>"0x / "&amp;IF(C7=0,"",DEC2HEX(C7,2)&amp;" / ")&amp;CONCATENATE(compute!C6,IF(compute!C8="",""," : "&amp;compute!C8),IF(compute!C10="",""," : "&amp;compute!C10),IF(compute!C12="",""," : "&amp;compute!C12)," / ")&amp;CONCATENATE(compute!F6," : ",compute!F8," : ",compute!F10," : ",compute!F12)</f>
        <v>0x / 1E / AC : 10 : 13 : F5 / C0 : A8 : 00 : FE</v>
      </c>
      <c r="E16" s="23"/>
      <c r="F16" s="23"/>
      <c r="G16" s="23"/>
      <c r="H16" s="23"/>
      <c r="I16" s="23"/>
      <c r="J16" s="33"/>
    </row>
    <row r="17" spans="3:10" ht="18.75" x14ac:dyDescent="0.3">
      <c r="C17" s="34" t="s">
        <v>8</v>
      </c>
      <c r="D17" s="46" t="str">
        <f>"Network Prefix (hexa CIDR) = "&amp;IF(C7=0,"0 / ",DEC2HEX(C7,2)&amp;" / ")&amp;"Network address (hexa) = "&amp;CONCATENATE(compute!C6,IF(compute!C8="",""," : "&amp;compute!C8),IF(compute!C10="",""," : "&amp;compute!C10),IF(compute!C12="",""," : "&amp;compute!C12)," / ")&amp;"Gateway address (hexa) = "&amp;CONCATENATE(compute!F6," : ",compute!F8," : ",compute!F10," : ",compute!F12)</f>
        <v>Network Prefix (hexa CIDR) = 1E / Network address (hexa) = AC : 10 : 13 : F5 / Gateway address (hexa) = C0 : A8 : 00 : FE</v>
      </c>
      <c r="E17" s="35"/>
      <c r="F17" s="35"/>
      <c r="G17" s="35"/>
      <c r="H17" s="35"/>
      <c r="I17" s="35"/>
      <c r="J17" s="36"/>
    </row>
    <row r="18" spans="3:10" ht="24" customHeight="1" thickBot="1" x14ac:dyDescent="0.3">
      <c r="C18" s="37"/>
      <c r="D18" s="38" t="s">
        <v>10</v>
      </c>
      <c r="E18" s="38"/>
      <c r="F18" s="38"/>
      <c r="G18" s="38"/>
      <c r="H18" s="38"/>
      <c r="I18" s="38"/>
      <c r="J18" s="39"/>
    </row>
  </sheetData>
  <sheetProtection algorithmName="SHA-512" hashValue="hmJLZslZDnDHTVgEjVv3HABzjShIMUPHOeo4+77adfsUgjljoeDZluy9Bxnkcwo3vKqxzR0tZ6TqbCcG8JkEGQ==" saltValue="KkX7CrQXI/gG29YraDdNmg==" spinCount="100000" sheet="1" scenarios="1"/>
  <dataValidations count="1">
    <dataValidation type="whole" allowBlank="1" showInputMessage="1" showErrorMessage="1" errorTitle="Error" error="Are you tired ?_x000a__x000a_CIDR mask decimal notation must be between 0 and 32." sqref="C7" xr:uid="{00000000-0002-0000-0000-000000000000}">
      <formula1>0</formula1>
      <formula2>32</formula2>
    </dataValidation>
  </dataValidations>
  <pageMargins left="0.7" right="0.7" top="0.75" bottom="0.75" header="0.3" footer="0.3"/>
  <pageSetup paperSize="9" orientation="portrait" r:id="rId1"/>
  <drawing r:id="rId2"/>
  <picture r:id="rId3"/>
  <extLst>
    <ext xmlns:x14="http://schemas.microsoft.com/office/spreadsheetml/2009/9/main" uri="{CCE6A557-97BC-4b89-ADB6-D9C93CAAB3DF}">
      <x14:dataValidations xmlns:xm="http://schemas.microsoft.com/office/excel/2006/main" count="1">
        <x14:dataValidation type="custom" allowBlank="1" showInputMessage="1" showErrorMessage="1" errorTitle="Error" error="This is not an IPv4 address !" xr:uid="{00000000-0002-0000-0000-000001000000}">
          <x14:formula1>
            <xm:f>compute!G4</xm:f>
          </x14:formula1>
          <xm:sqref>C8 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G12"/>
  <sheetViews>
    <sheetView workbookViewId="0">
      <selection activeCell="G4" sqref="G4"/>
    </sheetView>
  </sheetViews>
  <sheetFormatPr baseColWidth="10" defaultColWidth="11.42578125" defaultRowHeight="15" x14ac:dyDescent="0.25"/>
  <sheetData>
    <row r="3" spans="2:7" x14ac:dyDescent="0.25">
      <c r="B3" s="1" t="s">
        <v>1</v>
      </c>
      <c r="C3" s="2"/>
      <c r="E3" s="1" t="s">
        <v>2</v>
      </c>
      <c r="F3" s="2"/>
    </row>
    <row r="4" spans="2:7" x14ac:dyDescent="0.25">
      <c r="B4" s="3" t="s">
        <v>0</v>
      </c>
      <c r="C4" s="5" t="s">
        <v>11</v>
      </c>
      <c r="E4" s="3" t="s">
        <v>0</v>
      </c>
      <c r="F4" s="5" t="s">
        <v>12</v>
      </c>
      <c r="G4" t="b">
        <f>IF(ISERROR(AND(LEN(Feuil1!C6)&lt;16,LEN(Feuil1!C6)-LEN(SUBSTITUTE(Feuil1!C6,".",""))=3,ISNUMBER(--SUBSTITUTE(Feuil1!C6,".","")),--LEFT(Feuil1!C6,FIND(".",Feuil1!C6)-1)&lt;256,--(MID(SUBSTITUTE(Feuil1!C6,".",REPT(" ",99)),99,99))&lt;256,--(MID(SUBSTITUTE(Feuil1!C6,".",REPT(" ",99)),198,99))&lt;256,--RIGHT(SUBSTITUTE(Feuil1!C6,".",REPT(" ",99)),99)&lt;256)),FALSE,AND(LEN(Feuil1!C6)&lt;16,LEN(Feuil1!C6)-LEN(SUBSTITUTE(Feuil1!C6,".",""))=3,ISNUMBER(--SUBSTITUTE(Feuil1!C6,".","")),--LEFT(Feuil1!C6,FIND(".",Feuil1!C6)-1)&lt;256,--(MID(SUBSTITUTE(Feuil1!C6,".",REPT(" ",99)),99,99))&lt;256,--(MID(SUBSTITUTE(Feuil1!C6,".",REPT(" ",99)),198,99))&lt;256,--RIGHT(SUBSTITUTE(Feuil1!C6,".",REPT(" ",99)),99)&lt;256))</f>
        <v>1</v>
      </c>
    </row>
    <row r="5" spans="2:7" x14ac:dyDescent="0.25">
      <c r="B5" s="3">
        <f>SEARCH(".",Feuil1!C6,1)</f>
        <v>4</v>
      </c>
      <c r="C5" s="5"/>
      <c r="E5" s="3">
        <f>SEARCH(".",Feuil1!C8,1)</f>
        <v>4</v>
      </c>
      <c r="F5" s="5"/>
    </row>
    <row r="6" spans="2:7" x14ac:dyDescent="0.25">
      <c r="B6" s="6" t="str">
        <f>LEFT(Feuil1!C6,B5-1)</f>
        <v>172</v>
      </c>
      <c r="C6" s="7" t="str">
        <f>IF(Feuil1!C7=0,DEC2HEX(0,2),DEC2HEX(B6,2))</f>
        <v>AC</v>
      </c>
      <c r="E6" s="6" t="str">
        <f>LEFT(Feuil1!C8,E5-1)</f>
        <v>192</v>
      </c>
      <c r="F6" s="10" t="str">
        <f>DEC2HEX(E6,2)</f>
        <v>C0</v>
      </c>
      <c r="G6" t="b">
        <f>IF(ISERROR(AND(LEN(Feuil1!C8)&lt;16,LEN(Feuil1!C8)-LEN(SUBSTITUTE(Feuil1!C8,".",""))=3,ISNUMBER(--SUBSTITUTE(Feuil1!C8,".","")),--LEFT(Feuil1!C8,FIND(".",Feuil1!C8)-1)&lt;256,--(MID(SUBSTITUTE(Feuil1!C8,".",REPT(" ",99)),99,99))&lt;256,--(MID(SUBSTITUTE(Feuil1!C8,".",REPT(" ",99)),198,99))&lt;256,--RIGHT(SUBSTITUTE(Feuil1!C8,".",REPT(" ",99)),99)&lt;256)),FALSE,AND(LEN(Feuil1!C8)&lt;16,LEN(Feuil1!C8)-LEN(SUBSTITUTE(Feuil1!C8,".",""))=3,ISNUMBER(--SUBSTITUTE(Feuil1!C8,".","")),--LEFT(Feuil1!C8,FIND(".",Feuil1!C8)-1)&lt;256,--(MID(SUBSTITUTE(Feuil1!C8,".",REPT(" ",99)),99,99))&lt;256,--(MID(SUBSTITUTE(Feuil1!C8,".",REPT(" ",99)),198,99))&lt;256,--RIGHT(SUBSTITUTE(Feuil1!C8,".",REPT(" ",99)),99)&lt;256))</f>
        <v>1</v>
      </c>
    </row>
    <row r="7" spans="2:7" x14ac:dyDescent="0.25">
      <c r="B7" s="3">
        <f>SEARCH(".",Feuil1!C6,B5+1)</f>
        <v>7</v>
      </c>
      <c r="C7" s="7"/>
      <c r="E7" s="3">
        <f>SEARCH(".",Feuil1!C8,E5+1)</f>
        <v>8</v>
      </c>
      <c r="F7" s="7"/>
    </row>
    <row r="8" spans="2:7" x14ac:dyDescent="0.25">
      <c r="B8" s="6" t="str">
        <f>MID(Feuil1!C6,B5+1,(B7-B5)-1)</f>
        <v>16</v>
      </c>
      <c r="C8" s="7" t="str">
        <f>IF(Feuil1!C7&lt;=8,"",DEC2HEX(B8,2))</f>
        <v>10</v>
      </c>
      <c r="E8" s="6" t="str">
        <f>MID(Feuil1!C8,E5+1,(E7-E5)-1)</f>
        <v>168</v>
      </c>
      <c r="F8" s="10" t="str">
        <f>DEC2HEX(E8,2)</f>
        <v>A8</v>
      </c>
    </row>
    <row r="9" spans="2:7" x14ac:dyDescent="0.25">
      <c r="B9" s="3">
        <f>SEARCH(".",Feuil1!C6,B7+1)</f>
        <v>10</v>
      </c>
      <c r="C9" s="7"/>
      <c r="E9" s="3">
        <f>SEARCH(".",Feuil1!C8,E7+1)</f>
        <v>10</v>
      </c>
      <c r="F9" s="7"/>
    </row>
    <row r="10" spans="2:7" x14ac:dyDescent="0.25">
      <c r="B10" s="6" t="str">
        <f>MID(Feuil1!C6,B7+1,(B9-B7)-1)</f>
        <v>19</v>
      </c>
      <c r="C10" s="7" t="str">
        <f>IF(Feuil1!C7&lt;=16,"",DEC2HEX(B10,2))</f>
        <v>13</v>
      </c>
      <c r="E10" s="6" t="str">
        <f>MID(Feuil1!C8,E7+1,(E9-E7)-1)</f>
        <v>0</v>
      </c>
      <c r="F10" s="10" t="str">
        <f>DEC2HEX(E10,2)</f>
        <v>00</v>
      </c>
    </row>
    <row r="11" spans="2:7" x14ac:dyDescent="0.25">
      <c r="B11" s="3">
        <f>LEN(Feuil1!C6)</f>
        <v>13</v>
      </c>
      <c r="C11" s="7"/>
      <c r="E11" s="3">
        <f>LEN(Feuil1!C8)</f>
        <v>13</v>
      </c>
      <c r="F11" s="7"/>
    </row>
    <row r="12" spans="2:7" x14ac:dyDescent="0.25">
      <c r="B12" s="8" t="str">
        <f>RIGHT(Feuil1!C6,B11-B9)</f>
        <v>245</v>
      </c>
      <c r="C12" s="9" t="str">
        <f>IF(Feuil1!C7&lt;=24,"",DEC2HEX(B12,2))</f>
        <v>F5</v>
      </c>
      <c r="E12" s="8" t="str">
        <f>RIGHT(Feuil1!C8,E11-E9)</f>
        <v>254</v>
      </c>
      <c r="F12" s="11" t="str">
        <f>DEC2HEX(E12,2)</f>
        <v>FE</v>
      </c>
    </row>
  </sheetData>
  <sheetProtection algorithmName="SHA-512" hashValue="E+H3Zj84h8pMjx0FvKee8cSHV9vPakuc5X14BfTwC6d1G3MnGoh5R1uWwWvrsF4CEvKNkzzq7UD7laH4MhTqUw==" saltValue="6cj/gmtg5RWuuwlDl0tVt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Feuil1</vt:lpstr>
      <vt:lpstr>compute</vt:lpstr>
      <vt:lpstr>Feuil2</vt:lpstr>
      <vt:lpstr>Feuil3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DHCP option 121 calculator</dc:title>
  <dc:creator>Olivier ADLER @2022</dc:creator>
  <cp:lastModifiedBy>admin</cp:lastModifiedBy>
  <dcterms:created xsi:type="dcterms:W3CDTF">2022-01-05T15:15:34Z</dcterms:created>
  <dcterms:modified xsi:type="dcterms:W3CDTF">2023-03-12T18:16:15Z</dcterms:modified>
</cp:coreProperties>
</file>